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120" windowHeight="9120" activeTab="0"/>
  </bookViews>
  <sheets>
    <sheet name="基金別" sheetId="1" r:id="rId1"/>
  </sheets>
  <definedNames>
    <definedName name="NI">#REF!</definedName>
    <definedName name="_xlnm.Print_Area" localSheetId="0">'基金別'!$A$1:$H$98</definedName>
    <definedName name="Print_Area_MI">#REF!</definedName>
    <definedName name="_xlnm.Print_Titles" localSheetId="0">'基金別'!$1:$5</definedName>
  </definedNames>
  <calcPr fullCalcOnLoad="1"/>
</workbook>
</file>

<file path=xl/sharedStrings.xml><?xml version="1.0" encoding="utf-8"?>
<sst xmlns="http://schemas.openxmlformats.org/spreadsheetml/2006/main" count="90" uniqueCount="86">
  <si>
    <t>基金別</t>
  </si>
  <si>
    <t>本年度與上年度比較</t>
  </si>
  <si>
    <t>收入</t>
  </si>
  <si>
    <t>支出</t>
  </si>
  <si>
    <t>(二)非營業部分－作業基金</t>
  </si>
  <si>
    <t>(三)非營業部分－債務基金</t>
  </si>
  <si>
    <t xml:space="preserve"> 中央政府總預算</t>
  </si>
  <si>
    <t>基金別預算分析表</t>
  </si>
  <si>
    <t>單位：新臺幣千元</t>
  </si>
  <si>
    <t>一、普通基金</t>
  </si>
  <si>
    <t>二、特種基金</t>
  </si>
  <si>
    <t>中華民國95年度</t>
  </si>
  <si>
    <t>(一)營業部分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</si>
  <si>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</si>
  <si>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</si>
  <si>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</si>
  <si>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</si>
  <si>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</si>
  <si>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</si>
  <si>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</si>
  <si>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</si>
  <si>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中國輸出入銀行</t>
  </si>
  <si>
    <t>中央信託局股份有限公司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</si>
  <si>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</si>
  <si>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</si>
  <si>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</si>
  <si>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</si>
  <si>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</si>
  <si>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</si>
  <si>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</si>
  <si>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</si>
  <si>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</si>
  <si>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</si>
  <si>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</si>
  <si>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</si>
  <si>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</si>
  <si>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</si>
  <si>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行政院國家發展基金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</si>
  <si>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</si>
  <si>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</si>
  <si>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</si>
  <si>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</si>
  <si>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</si>
  <si>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國立大學校院校務基金(53所學校綜計)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</si>
  <si>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</si>
  <si>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</si>
  <si>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</si>
  <si>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</si>
  <si>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</si>
  <si>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</si>
  <si>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</si>
  <si>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</si>
  <si>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</si>
  <si>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</si>
  <si>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</si>
  <si>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</si>
  <si>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</si>
  <si>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</si>
  <si>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</si>
  <si>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</si>
  <si>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</si>
  <si>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</si>
  <si>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醫療服務業開發基金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</si>
  <si>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</si>
  <si>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</si>
  <si>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</si>
  <si>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</si>
  <si>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</si>
  <si>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</si>
  <si>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</si>
  <si>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</si>
  <si>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</si>
  <si>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</si>
  <si>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</si>
  <si>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</si>
  <si>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</si>
  <si>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</si>
  <si>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</si>
  <si>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</si>
  <si>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國軍老舊營舍改建基金</t>
  </si>
  <si>
    <t>(四)非營業部分－特別收入
　  基金</t>
  </si>
  <si>
    <t>(五)非營業部分－資本計畫
　  基金</t>
  </si>
  <si>
    <t>註：九二一震災社區重建更新基金於年度屆期，本年度將辦理清理結束工作，其預算不列入本表綜計。</t>
  </si>
  <si>
    <t>參考表4</t>
  </si>
  <si>
    <t>本年度預算數</t>
  </si>
  <si>
    <t>上年度預算數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</si>
</sst>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#,##0.0_ "/>
    <numFmt numFmtId="179" formatCode="#,##0_ "/>
    <numFmt numFmtId="180" formatCode="_-* #,##0_-;\-* #,##0_-;_-* &quot;-&quot;??_-;_-@_-"/>
    <numFmt numFmtId="181" formatCode="#,##0;\-#,##0;\-;"/>
    <numFmt numFmtId="182" formatCode="0.0_ "/>
    <numFmt numFmtId="183" formatCode="#\ ##0\ \ \ \ \ "/>
    <numFmt numFmtId="184" formatCode="0.00_ \ \ \ \ "/>
    <numFmt numFmtId="185" formatCode="0.00_ \ \ \ \ \ "/>
    <numFmt numFmtId="186" formatCode="0.0_ \ \ \ \ \ "/>
    <numFmt numFmtId="187" formatCode="0.00_ \ \ \ \ \ \ \ \ "/>
    <numFmt numFmtId="188" formatCode="#,##0\ "/>
    <numFmt numFmtId="189" formatCode="#,##0\ \ \ \ "/>
    <numFmt numFmtId="190" formatCode="0.00\ "/>
    <numFmt numFmtId="191" formatCode="0.0\ "/>
    <numFmt numFmtId="192" formatCode="#,##0.00\ "/>
    <numFmt numFmtId="193" formatCode="#,##0."/>
    <numFmt numFmtId="194" formatCode="#,##0;[Red]#,##0"/>
    <numFmt numFmtId="195" formatCode="0.0_);[Red]\(0.0\)"/>
    <numFmt numFmtId="196" formatCode="_-* #,##0_-;\-* #,##0_-;_-* &quot;－&quot;_-;_-@_-"/>
    <numFmt numFmtId="197" formatCode="_-* #,##0.0_-;\-* #,##0.0_-;_-* &quot;-&quot;??_-;_-@_-"/>
    <numFmt numFmtId="198" formatCode="0.0%"/>
    <numFmt numFmtId="199" formatCode="0.000_ "/>
  </numFmts>
  <fonts count="17">
    <font>
      <sz val="12"/>
      <name val="新細明體"/>
      <family val="1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sz val="13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6"/>
      <name val="標楷體"/>
      <family val="4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5" fillId="0" borderId="0" xfId="15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14" fillId="0" borderId="4" xfId="0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9" fontId="14" fillId="0" borderId="6" xfId="0" applyNumberFormat="1" applyFont="1" applyFill="1" applyBorder="1" applyAlignment="1">
      <alignment vertical="center"/>
    </xf>
    <xf numFmtId="193" fontId="0" fillId="0" borderId="0" xfId="0" applyNumberFormat="1" applyFont="1" applyFill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179" fontId="14" fillId="0" borderId="4" xfId="0" applyNumberFormat="1" applyFont="1" applyFill="1" applyBorder="1" applyAlignment="1">
      <alignment vertical="top"/>
    </xf>
    <xf numFmtId="179" fontId="14" fillId="0" borderId="6" xfId="0" applyNumberFormat="1" applyFont="1" applyFill="1" applyBorder="1" applyAlignment="1">
      <alignment vertical="top"/>
    </xf>
    <xf numFmtId="193" fontId="0" fillId="0" borderId="0" xfId="0" applyNumberFormat="1" applyFont="1" applyFill="1" applyBorder="1" applyAlignment="1">
      <alignment vertical="top"/>
    </xf>
    <xf numFmtId="193" fontId="0" fillId="0" borderId="8" xfId="0" applyNumberFormat="1" applyFont="1" applyFill="1" applyBorder="1" applyAlignment="1">
      <alignment vertical="top"/>
    </xf>
    <xf numFmtId="0" fontId="0" fillId="0" borderId="9" xfId="0" applyFont="1" applyFill="1" applyBorder="1" applyAlignment="1" applyProtection="1">
      <alignment vertical="top" wrapText="1" shrinkToFit="1"/>
      <protection/>
    </xf>
    <xf numFmtId="179" fontId="14" fillId="0" borderId="10" xfId="0" applyNumberFormat="1" applyFont="1" applyFill="1" applyBorder="1" applyAlignment="1">
      <alignment vertical="top"/>
    </xf>
    <xf numFmtId="179" fontId="14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vertical="top" wrapText="1" shrinkToFit="1"/>
    </xf>
    <xf numFmtId="0" fontId="0" fillId="0" borderId="7" xfId="0" applyFont="1" applyFill="1" applyBorder="1" applyAlignment="1">
      <alignment vertical="top"/>
    </xf>
    <xf numFmtId="180" fontId="14" fillId="0" borderId="4" xfId="16" applyNumberFormat="1" applyFont="1" applyFill="1" applyBorder="1" applyAlignment="1">
      <alignment vertical="top"/>
    </xf>
    <xf numFmtId="0" fontId="0" fillId="0" borderId="0" xfId="0" applyFill="1" applyAlignment="1">
      <alignment horizontal="distributed" vertical="top"/>
    </xf>
    <xf numFmtId="41" fontId="14" fillId="0" borderId="4" xfId="0" applyNumberFormat="1" applyFont="1" applyFill="1" applyBorder="1" applyAlignment="1">
      <alignment vertical="top"/>
    </xf>
    <xf numFmtId="193" fontId="0" fillId="0" borderId="0" xfId="0" applyNumberFormat="1" applyFont="1" applyFill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179" fontId="16" fillId="0" borderId="4" xfId="0" applyNumberFormat="1" applyFont="1" applyFill="1" applyBorder="1" applyAlignment="1">
      <alignment vertical="top"/>
    </xf>
    <xf numFmtId="179" fontId="16" fillId="0" borderId="6" xfId="0" applyNumberFormat="1" applyFont="1" applyFill="1" applyBorder="1" applyAlignment="1">
      <alignment vertical="top"/>
    </xf>
    <xf numFmtId="179" fontId="0" fillId="0" borderId="4" xfId="0" applyNumberFormat="1" applyFont="1" applyFill="1" applyBorder="1" applyAlignment="1">
      <alignment vertical="top"/>
    </xf>
    <xf numFmtId="179" fontId="0" fillId="0" borderId="6" xfId="0" applyNumberFormat="1" applyFont="1" applyFill="1" applyBorder="1" applyAlignment="1">
      <alignment vertical="top"/>
    </xf>
    <xf numFmtId="179" fontId="13" fillId="0" borderId="4" xfId="0" applyNumberFormat="1" applyFont="1" applyFill="1" applyBorder="1" applyAlignment="1">
      <alignment vertical="top"/>
    </xf>
    <xf numFmtId="179" fontId="13" fillId="0" borderId="6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79" fontId="14" fillId="0" borderId="0" xfId="0" applyNumberFormat="1" applyFont="1" applyAlignment="1">
      <alignment vertical="top"/>
    </xf>
    <xf numFmtId="179" fontId="14" fillId="0" borderId="4" xfId="0" applyNumberFormat="1" applyFont="1" applyBorder="1" applyAlignment="1">
      <alignment vertical="top"/>
    </xf>
    <xf numFmtId="179" fontId="14" fillId="2" borderId="4" xfId="0" applyNumberFormat="1" applyFont="1" applyFill="1" applyBorder="1" applyAlignment="1">
      <alignment vertical="center"/>
    </xf>
    <xf numFmtId="179" fontId="14" fillId="0" borderId="11" xfId="0" applyNumberFormat="1" applyFont="1" applyBorder="1" applyAlignment="1">
      <alignment vertical="top"/>
    </xf>
    <xf numFmtId="179" fontId="14" fillId="0" borderId="10" xfId="0" applyNumberFormat="1" applyFont="1" applyBorder="1" applyAlignment="1">
      <alignment vertical="top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93" fontId="0" fillId="0" borderId="0" xfId="0" applyNumberFormat="1" applyFont="1" applyFill="1" applyAlignment="1">
      <alignment vertical="top" wrapText="1"/>
    </xf>
    <xf numFmtId="193" fontId="0" fillId="0" borderId="7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</cellXfs>
  <cellStyles count="9">
    <cellStyle name="Normal" xfId="0"/>
    <cellStyle name="一般_縣市收支估計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00390625" defaultRowHeight="16.5"/>
  <cols>
    <col min="1" max="1" width="3.375" style="5" customWidth="1"/>
    <col min="2" max="2" width="22.875" style="5" customWidth="1"/>
    <col min="3" max="8" width="14.625" style="5" customWidth="1"/>
    <col min="9" max="16384" width="9.00390625" style="5" customWidth="1"/>
  </cols>
  <sheetData>
    <row r="1" spans="1:8" s="4" customFormat="1" ht="27.75" customHeight="1">
      <c r="A1" s="2"/>
      <c r="B1" s="3"/>
      <c r="C1" s="61" t="s">
        <v>6</v>
      </c>
      <c r="D1" s="61"/>
      <c r="E1" s="61"/>
      <c r="F1" s="61"/>
      <c r="G1" s="3"/>
      <c r="H1" s="3"/>
    </row>
    <row r="2" spans="1:8" s="4" customFormat="1" ht="27.75" customHeight="1">
      <c r="A2" s="64" t="s">
        <v>83</v>
      </c>
      <c r="B2" s="64"/>
      <c r="C2" s="51" t="s">
        <v>7</v>
      </c>
      <c r="D2" s="51"/>
      <c r="E2" s="51"/>
      <c r="F2" s="51"/>
      <c r="G2" s="1"/>
      <c r="H2" s="1"/>
    </row>
    <row r="3" spans="2:8" ht="21" customHeight="1">
      <c r="B3" s="6"/>
      <c r="C3" s="6"/>
      <c r="D3" s="50" t="s">
        <v>11</v>
      </c>
      <c r="E3" s="50"/>
      <c r="F3" s="6"/>
      <c r="H3" s="7" t="s">
        <v>8</v>
      </c>
    </row>
    <row r="4" spans="1:8" s="10" customFormat="1" ht="24.75" customHeight="1">
      <c r="A4" s="62" t="s">
        <v>0</v>
      </c>
      <c r="B4" s="63"/>
      <c r="C4" s="48" t="s">
        <v>84</v>
      </c>
      <c r="D4" s="48"/>
      <c r="E4" s="48" t="s">
        <v>85</v>
      </c>
      <c r="F4" s="48"/>
      <c r="G4" s="48" t="s">
        <v>1</v>
      </c>
      <c r="H4" s="49"/>
    </row>
    <row r="5" spans="1:8" s="11" customFormat="1" ht="24.75" customHeight="1">
      <c r="A5" s="62"/>
      <c r="B5" s="63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9" t="s">
        <v>3</v>
      </c>
    </row>
    <row r="6" spans="1:8" s="14" customFormat="1" ht="37.5" customHeight="1">
      <c r="A6" s="52" t="s">
        <v>9</v>
      </c>
      <c r="B6" s="53"/>
      <c r="C6" s="45">
        <v>1384582416</v>
      </c>
      <c r="D6" s="45">
        <v>1571685071</v>
      </c>
      <c r="E6" s="12">
        <v>1333619362</v>
      </c>
      <c r="F6" s="12">
        <v>1608326140</v>
      </c>
      <c r="G6" s="12">
        <f>C6-E6</f>
        <v>50963054</v>
      </c>
      <c r="H6" s="13">
        <f>D6-F6</f>
        <v>-36641069</v>
      </c>
    </row>
    <row r="7" spans="1:8" s="14" customFormat="1" ht="37.5" customHeight="1">
      <c r="A7" s="52" t="s">
        <v>10</v>
      </c>
      <c r="B7" s="53"/>
      <c r="C7" s="12">
        <f aca="true" t="shared" si="0" ref="C7:H7">SUM(C8,C33,C56,C58,C78)</f>
        <v>3761653562</v>
      </c>
      <c r="D7" s="12">
        <f t="shared" si="0"/>
        <v>3602292793</v>
      </c>
      <c r="E7" s="12">
        <f t="shared" si="0"/>
        <v>3477631414</v>
      </c>
      <c r="F7" s="12">
        <f t="shared" si="0"/>
        <v>3330276486</v>
      </c>
      <c r="G7" s="12">
        <f t="shared" si="0"/>
        <v>284022148</v>
      </c>
      <c r="H7" s="15">
        <f t="shared" si="0"/>
        <v>272016307</v>
      </c>
    </row>
    <row r="8" spans="1:8" s="14" customFormat="1" ht="37.5" customHeight="1">
      <c r="A8" s="52" t="s">
        <v>12</v>
      </c>
      <c r="B8" s="53"/>
      <c r="C8" s="12">
        <f aca="true" t="shared" si="1" ref="C8:H8">SUM(C9:C32)</f>
        <v>2680417099</v>
      </c>
      <c r="D8" s="12">
        <f t="shared" si="1"/>
        <v>2529331355</v>
      </c>
      <c r="E8" s="12">
        <f t="shared" si="1"/>
        <v>2459358802</v>
      </c>
      <c r="F8" s="12">
        <f t="shared" si="1"/>
        <v>2328986499</v>
      </c>
      <c r="G8" s="12">
        <f t="shared" si="1"/>
        <v>221058297</v>
      </c>
      <c r="H8" s="15">
        <f t="shared" si="1"/>
        <v>200344856</v>
      </c>
    </row>
    <row r="9" spans="1:8" s="14" customFormat="1" ht="37.5" customHeight="1">
      <c r="A9" s="16">
        <v>1</v>
      </c>
      <c r="B9" s="17" t="s">
        <v>13</v>
      </c>
      <c r="C9" s="43">
        <v>294414950</v>
      </c>
      <c r="D9" s="44">
        <v>179919488</v>
      </c>
      <c r="E9" s="18">
        <v>225547560</v>
      </c>
      <c r="F9" s="18">
        <v>128519811</v>
      </c>
      <c r="G9" s="18">
        <f>C9-E9</f>
        <v>68867390</v>
      </c>
      <c r="H9" s="19">
        <f aca="true" t="shared" si="2" ref="H9:H32">D9-F9</f>
        <v>51399677</v>
      </c>
    </row>
    <row r="10" spans="1:8" s="14" customFormat="1" ht="37.5" customHeight="1">
      <c r="A10" s="16">
        <v>2</v>
      </c>
      <c r="B10" s="17" t="s">
        <v>14</v>
      </c>
      <c r="C10" s="43">
        <v>36600921</v>
      </c>
      <c r="D10" s="44">
        <v>35167097</v>
      </c>
      <c r="E10" s="18">
        <v>32896273</v>
      </c>
      <c r="F10" s="18">
        <v>34862377</v>
      </c>
      <c r="G10" s="18">
        <f aca="true" t="shared" si="3" ref="G10:G32">C10-E10</f>
        <v>3704648</v>
      </c>
      <c r="H10" s="19">
        <f t="shared" si="2"/>
        <v>304720</v>
      </c>
    </row>
    <row r="11" spans="1:8" s="14" customFormat="1" ht="37.5" customHeight="1">
      <c r="A11" s="16">
        <v>3</v>
      </c>
      <c r="B11" s="17" t="s">
        <v>15</v>
      </c>
      <c r="C11" s="43">
        <v>19228922</v>
      </c>
      <c r="D11" s="44">
        <v>18889922</v>
      </c>
      <c r="E11" s="18">
        <v>18452939</v>
      </c>
      <c r="F11" s="18">
        <v>18209809</v>
      </c>
      <c r="G11" s="18">
        <f t="shared" si="3"/>
        <v>775983</v>
      </c>
      <c r="H11" s="19">
        <f t="shared" si="2"/>
        <v>680113</v>
      </c>
    </row>
    <row r="12" spans="1:8" s="14" customFormat="1" ht="37.5" customHeight="1">
      <c r="A12" s="16">
        <v>4</v>
      </c>
      <c r="B12" s="17" t="s">
        <v>16</v>
      </c>
      <c r="C12" s="43">
        <v>594687100</v>
      </c>
      <c r="D12" s="44">
        <v>578352306</v>
      </c>
      <c r="E12" s="18">
        <v>509442166</v>
      </c>
      <c r="F12" s="18">
        <v>497437022</v>
      </c>
      <c r="G12" s="18">
        <f t="shared" si="3"/>
        <v>85244934</v>
      </c>
      <c r="H12" s="19">
        <f t="shared" si="2"/>
        <v>80915284</v>
      </c>
    </row>
    <row r="13" spans="1:8" s="14" customFormat="1" ht="37.5" customHeight="1">
      <c r="A13" s="16">
        <v>5</v>
      </c>
      <c r="B13" s="17" t="s">
        <v>17</v>
      </c>
      <c r="C13" s="43">
        <v>382797041</v>
      </c>
      <c r="D13" s="44">
        <v>396508237</v>
      </c>
      <c r="E13" s="18">
        <v>369861201</v>
      </c>
      <c r="F13" s="18">
        <v>375974791</v>
      </c>
      <c r="G13" s="18">
        <f t="shared" si="3"/>
        <v>12935840</v>
      </c>
      <c r="H13" s="19">
        <f t="shared" si="2"/>
        <v>20533446</v>
      </c>
    </row>
    <row r="14" spans="1:8" s="14" customFormat="1" ht="37.5" customHeight="1">
      <c r="A14" s="16">
        <v>6</v>
      </c>
      <c r="B14" s="17" t="s">
        <v>18</v>
      </c>
      <c r="C14" s="43">
        <v>11856083</v>
      </c>
      <c r="D14" s="44">
        <v>11675817</v>
      </c>
      <c r="E14" s="18">
        <v>11502807</v>
      </c>
      <c r="F14" s="18">
        <v>11396955</v>
      </c>
      <c r="G14" s="18">
        <f t="shared" si="3"/>
        <v>353276</v>
      </c>
      <c r="H14" s="19">
        <f t="shared" si="2"/>
        <v>278862</v>
      </c>
    </row>
    <row r="15" spans="1:8" s="14" customFormat="1" ht="37.5" customHeight="1">
      <c r="A15" s="16">
        <v>7</v>
      </c>
      <c r="B15" s="17" t="s">
        <v>19</v>
      </c>
      <c r="C15" s="43">
        <v>19173661</v>
      </c>
      <c r="D15" s="44">
        <v>17959907</v>
      </c>
      <c r="E15" s="18">
        <v>18494628</v>
      </c>
      <c r="F15" s="18">
        <v>17653704</v>
      </c>
      <c r="G15" s="18">
        <f t="shared" si="3"/>
        <v>679033</v>
      </c>
      <c r="H15" s="19">
        <f t="shared" si="2"/>
        <v>306203</v>
      </c>
    </row>
    <row r="16" spans="1:8" s="14" customFormat="1" ht="37.5" customHeight="1">
      <c r="A16" s="16">
        <v>8</v>
      </c>
      <c r="B16" s="17" t="s">
        <v>20</v>
      </c>
      <c r="C16" s="43">
        <v>25389236</v>
      </c>
      <c r="D16" s="44">
        <v>26096819</v>
      </c>
      <c r="E16" s="18">
        <v>24341802</v>
      </c>
      <c r="F16" s="18">
        <v>24748692</v>
      </c>
      <c r="G16" s="18">
        <f t="shared" si="3"/>
        <v>1047434</v>
      </c>
      <c r="H16" s="19">
        <f t="shared" si="2"/>
        <v>1348127</v>
      </c>
    </row>
    <row r="17" spans="1:8" s="14" customFormat="1" ht="37.5" customHeight="1">
      <c r="A17" s="16">
        <v>9</v>
      </c>
      <c r="B17" s="17" t="s">
        <v>21</v>
      </c>
      <c r="C17" s="43">
        <v>2858472</v>
      </c>
      <c r="D17" s="44">
        <v>2433392</v>
      </c>
      <c r="E17" s="18">
        <v>2653657</v>
      </c>
      <c r="F17" s="18">
        <v>2219004</v>
      </c>
      <c r="G17" s="18">
        <f t="shared" si="3"/>
        <v>204815</v>
      </c>
      <c r="H17" s="19">
        <f t="shared" si="2"/>
        <v>214388</v>
      </c>
    </row>
    <row r="18" spans="1:8" s="14" customFormat="1" ht="37.5" customHeight="1">
      <c r="A18" s="16">
        <v>10</v>
      </c>
      <c r="B18" s="17" t="s">
        <v>22</v>
      </c>
      <c r="C18" s="43">
        <v>85196291</v>
      </c>
      <c r="D18" s="44">
        <v>84113772</v>
      </c>
      <c r="E18" s="18">
        <v>81741612</v>
      </c>
      <c r="F18" s="18">
        <v>80708739</v>
      </c>
      <c r="G18" s="18">
        <f t="shared" si="3"/>
        <v>3454679</v>
      </c>
      <c r="H18" s="19">
        <f t="shared" si="2"/>
        <v>3405033</v>
      </c>
    </row>
    <row r="19" spans="1:8" s="14" customFormat="1" ht="37.5" customHeight="1">
      <c r="A19" s="16">
        <v>11</v>
      </c>
      <c r="B19" s="17" t="s">
        <v>23</v>
      </c>
      <c r="C19" s="43">
        <v>4162193</v>
      </c>
      <c r="D19" s="44">
        <v>4162193</v>
      </c>
      <c r="E19" s="18">
        <v>4223292</v>
      </c>
      <c r="F19" s="18">
        <v>4223292</v>
      </c>
      <c r="G19" s="18">
        <f t="shared" si="3"/>
        <v>-61099</v>
      </c>
      <c r="H19" s="19">
        <f t="shared" si="2"/>
        <v>-61099</v>
      </c>
    </row>
    <row r="20" spans="1:8" s="14" customFormat="1" ht="37.5" customHeight="1">
      <c r="A20" s="16">
        <v>12</v>
      </c>
      <c r="B20" s="17" t="s">
        <v>24</v>
      </c>
      <c r="C20" s="43">
        <v>76699732</v>
      </c>
      <c r="D20" s="44">
        <v>64552352</v>
      </c>
      <c r="E20" s="18">
        <v>86594873</v>
      </c>
      <c r="F20" s="18">
        <v>75245047</v>
      </c>
      <c r="G20" s="18">
        <f t="shared" si="3"/>
        <v>-9895141</v>
      </c>
      <c r="H20" s="19">
        <f t="shared" si="2"/>
        <v>-10692695</v>
      </c>
    </row>
    <row r="21" spans="1:8" s="14" customFormat="1" ht="37.5" customHeight="1">
      <c r="A21" s="16">
        <v>13</v>
      </c>
      <c r="B21" s="17" t="s">
        <v>25</v>
      </c>
      <c r="C21" s="43">
        <v>54711594</v>
      </c>
      <c r="D21" s="44">
        <v>50373481</v>
      </c>
      <c r="E21" s="18">
        <v>55230182</v>
      </c>
      <c r="F21" s="18">
        <v>51557007</v>
      </c>
      <c r="G21" s="18">
        <f t="shared" si="3"/>
        <v>-518588</v>
      </c>
      <c r="H21" s="19">
        <f t="shared" si="2"/>
        <v>-1183526</v>
      </c>
    </row>
    <row r="22" spans="1:8" s="14" customFormat="1" ht="37.5" customHeight="1">
      <c r="A22" s="16">
        <v>14</v>
      </c>
      <c r="B22" s="17" t="s">
        <v>26</v>
      </c>
      <c r="C22" s="43">
        <v>687298</v>
      </c>
      <c r="D22" s="44">
        <v>661979</v>
      </c>
      <c r="E22" s="18">
        <v>758326</v>
      </c>
      <c r="F22" s="18">
        <v>671324</v>
      </c>
      <c r="G22" s="18">
        <f t="shared" si="3"/>
        <v>-71028</v>
      </c>
      <c r="H22" s="19">
        <f t="shared" si="2"/>
        <v>-9345</v>
      </c>
    </row>
    <row r="23" spans="1:8" s="14" customFormat="1" ht="37.5" customHeight="1">
      <c r="A23" s="20">
        <v>15</v>
      </c>
      <c r="B23" s="17" t="s">
        <v>27</v>
      </c>
      <c r="C23" s="43">
        <v>68520422</v>
      </c>
      <c r="D23" s="44">
        <v>62254026</v>
      </c>
      <c r="E23" s="18">
        <v>70473400</v>
      </c>
      <c r="F23" s="18">
        <v>64827470</v>
      </c>
      <c r="G23" s="18">
        <f t="shared" si="3"/>
        <v>-1952978</v>
      </c>
      <c r="H23" s="19">
        <f t="shared" si="2"/>
        <v>-2573444</v>
      </c>
    </row>
    <row r="24" spans="1:8" s="14" customFormat="1" ht="37.5" customHeight="1">
      <c r="A24" s="20">
        <v>16</v>
      </c>
      <c r="B24" s="17" t="s">
        <v>28</v>
      </c>
      <c r="C24" s="43">
        <v>342494384</v>
      </c>
      <c r="D24" s="44">
        <v>330812948</v>
      </c>
      <c r="E24" s="18">
        <v>304530538</v>
      </c>
      <c r="F24" s="18">
        <v>293258912</v>
      </c>
      <c r="G24" s="18">
        <f t="shared" si="3"/>
        <v>37963846</v>
      </c>
      <c r="H24" s="19">
        <f t="shared" si="2"/>
        <v>37554036</v>
      </c>
    </row>
    <row r="25" spans="1:8" s="14" customFormat="1" ht="37.5" customHeight="1">
      <c r="A25" s="20">
        <v>17</v>
      </c>
      <c r="B25" s="17" t="s">
        <v>29</v>
      </c>
      <c r="C25" s="43">
        <v>23594188</v>
      </c>
      <c r="D25" s="44">
        <v>32494188</v>
      </c>
      <c r="E25" s="18">
        <v>21938524</v>
      </c>
      <c r="F25" s="18">
        <v>31638524</v>
      </c>
      <c r="G25" s="18">
        <f t="shared" si="3"/>
        <v>1655664</v>
      </c>
      <c r="H25" s="19">
        <f t="shared" si="2"/>
        <v>855664</v>
      </c>
    </row>
    <row r="26" spans="1:8" s="14" customFormat="1" ht="37.5" customHeight="1">
      <c r="A26" s="20">
        <v>18</v>
      </c>
      <c r="B26" s="17" t="s">
        <v>30</v>
      </c>
      <c r="C26" s="43">
        <v>6157864</v>
      </c>
      <c r="D26" s="44">
        <v>5661075</v>
      </c>
      <c r="E26" s="18">
        <v>5839153</v>
      </c>
      <c r="F26" s="18">
        <v>5351467</v>
      </c>
      <c r="G26" s="18">
        <f t="shared" si="3"/>
        <v>318711</v>
      </c>
      <c r="H26" s="19">
        <f t="shared" si="2"/>
        <v>309608</v>
      </c>
    </row>
    <row r="27" spans="1:8" s="14" customFormat="1" ht="37.5" customHeight="1">
      <c r="A27" s="20">
        <v>19</v>
      </c>
      <c r="B27" s="17" t="s">
        <v>31</v>
      </c>
      <c r="C27" s="43">
        <v>4640700</v>
      </c>
      <c r="D27" s="44">
        <v>3480742</v>
      </c>
      <c r="E27" s="18">
        <v>4568075</v>
      </c>
      <c r="F27" s="18">
        <v>3450138</v>
      </c>
      <c r="G27" s="18">
        <f t="shared" si="3"/>
        <v>72625</v>
      </c>
      <c r="H27" s="19">
        <f t="shared" si="2"/>
        <v>30604</v>
      </c>
    </row>
    <row r="28" spans="1:8" s="14" customFormat="1" ht="37.5" customHeight="1">
      <c r="A28" s="21">
        <v>20</v>
      </c>
      <c r="B28" s="22" t="s">
        <v>32</v>
      </c>
      <c r="C28" s="46">
        <v>9881149</v>
      </c>
      <c r="D28" s="47">
        <v>6761535</v>
      </c>
      <c r="E28" s="23">
        <v>10020940</v>
      </c>
      <c r="F28" s="23">
        <v>7050679</v>
      </c>
      <c r="G28" s="23">
        <f t="shared" si="3"/>
        <v>-139791</v>
      </c>
      <c r="H28" s="24">
        <f t="shared" si="2"/>
        <v>-289144</v>
      </c>
    </row>
    <row r="29" spans="1:8" s="14" customFormat="1" ht="37.5" customHeight="1">
      <c r="A29" s="20">
        <v>21</v>
      </c>
      <c r="B29" s="17" t="s">
        <v>33</v>
      </c>
      <c r="C29" s="43">
        <v>920037</v>
      </c>
      <c r="D29" s="44">
        <v>823457</v>
      </c>
      <c r="E29" s="18">
        <v>738742</v>
      </c>
      <c r="F29" s="18">
        <v>706967</v>
      </c>
      <c r="G29" s="18">
        <f t="shared" si="3"/>
        <v>181295</v>
      </c>
      <c r="H29" s="19">
        <f t="shared" si="2"/>
        <v>116490</v>
      </c>
    </row>
    <row r="30" spans="1:8" s="14" customFormat="1" ht="37.5" customHeight="1">
      <c r="A30" s="16">
        <v>22</v>
      </c>
      <c r="B30" s="17" t="s">
        <v>34</v>
      </c>
      <c r="C30" s="43">
        <v>27123796</v>
      </c>
      <c r="D30" s="44">
        <v>27556895</v>
      </c>
      <c r="E30" s="18">
        <v>27919524</v>
      </c>
      <c r="F30" s="18">
        <v>27687202</v>
      </c>
      <c r="G30" s="18">
        <f t="shared" si="3"/>
        <v>-795728</v>
      </c>
      <c r="H30" s="19">
        <f t="shared" si="2"/>
        <v>-130307</v>
      </c>
    </row>
    <row r="31" spans="1:8" s="14" customFormat="1" ht="37.5" customHeight="1">
      <c r="A31" s="20">
        <v>23</v>
      </c>
      <c r="B31" s="17" t="s">
        <v>35</v>
      </c>
      <c r="C31" s="43">
        <v>202605913</v>
      </c>
      <c r="D31" s="44">
        <v>202605913</v>
      </c>
      <c r="E31" s="18">
        <v>198005434</v>
      </c>
      <c r="F31" s="18">
        <v>198005434</v>
      </c>
      <c r="G31" s="18">
        <f t="shared" si="3"/>
        <v>4600479</v>
      </c>
      <c r="H31" s="19">
        <f t="shared" si="2"/>
        <v>4600479</v>
      </c>
    </row>
    <row r="32" spans="1:8" s="14" customFormat="1" ht="37.5" customHeight="1">
      <c r="A32" s="20">
        <v>24</v>
      </c>
      <c r="B32" s="17" t="s">
        <v>36</v>
      </c>
      <c r="C32" s="43">
        <v>386015152</v>
      </c>
      <c r="D32" s="44">
        <v>386013814</v>
      </c>
      <c r="E32" s="18">
        <v>373583154</v>
      </c>
      <c r="F32" s="18">
        <v>373582132</v>
      </c>
      <c r="G32" s="18">
        <f t="shared" si="3"/>
        <v>12431998</v>
      </c>
      <c r="H32" s="19">
        <f t="shared" si="2"/>
        <v>12431682</v>
      </c>
    </row>
    <row r="33" spans="1:8" ht="37.5" customHeight="1">
      <c r="A33" s="52" t="s">
        <v>4</v>
      </c>
      <c r="B33" s="53"/>
      <c r="C33" s="12">
        <f aca="true" t="shared" si="4" ref="C33:H33">SUM(C34:C55)</f>
        <v>290335522</v>
      </c>
      <c r="D33" s="12">
        <f t="shared" si="4"/>
        <v>270253880</v>
      </c>
      <c r="E33" s="12">
        <f t="shared" si="4"/>
        <v>315337043</v>
      </c>
      <c r="F33" s="12">
        <f t="shared" si="4"/>
        <v>288211108</v>
      </c>
      <c r="G33" s="12">
        <f t="shared" si="4"/>
        <v>-25001521</v>
      </c>
      <c r="H33" s="15">
        <f t="shared" si="4"/>
        <v>-17957228</v>
      </c>
    </row>
    <row r="34" spans="1:8" s="25" customFormat="1" ht="37.5" customHeight="1">
      <c r="A34" s="16">
        <v>1</v>
      </c>
      <c r="B34" s="17" t="s">
        <v>37</v>
      </c>
      <c r="C34" s="18">
        <v>10934613</v>
      </c>
      <c r="D34" s="18">
        <f>1072982-50000</f>
        <v>1022982</v>
      </c>
      <c r="E34" s="18">
        <v>19782033</v>
      </c>
      <c r="F34" s="18">
        <v>1509345</v>
      </c>
      <c r="G34" s="18">
        <f>C34-E34</f>
        <v>-8847420</v>
      </c>
      <c r="H34" s="19">
        <f>D34-F34</f>
        <v>-486363</v>
      </c>
    </row>
    <row r="35" spans="1:8" s="25" customFormat="1" ht="37.5" customHeight="1">
      <c r="A35" s="16">
        <v>2</v>
      </c>
      <c r="B35" s="17" t="s">
        <v>38</v>
      </c>
      <c r="C35" s="18">
        <v>16806268</v>
      </c>
      <c r="D35" s="18">
        <f>19097079-720693</f>
        <v>18376386</v>
      </c>
      <c r="E35" s="18">
        <v>18806299</v>
      </c>
      <c r="F35" s="18">
        <v>20781401</v>
      </c>
      <c r="G35" s="18">
        <f aca="true" t="shared" si="5" ref="G35:H55">C35-E35</f>
        <v>-2000031</v>
      </c>
      <c r="H35" s="19">
        <f t="shared" si="5"/>
        <v>-2405015</v>
      </c>
    </row>
    <row r="36" spans="1:8" s="25" customFormat="1" ht="37.5" customHeight="1">
      <c r="A36" s="16">
        <v>3</v>
      </c>
      <c r="B36" s="17" t="s">
        <v>39</v>
      </c>
      <c r="C36" s="18">
        <v>31499339</v>
      </c>
      <c r="D36" s="18">
        <f>30494426-23678</f>
        <v>30470748</v>
      </c>
      <c r="E36" s="18">
        <v>32951068</v>
      </c>
      <c r="F36" s="18">
        <v>32000000</v>
      </c>
      <c r="G36" s="18">
        <f t="shared" si="5"/>
        <v>-1451729</v>
      </c>
      <c r="H36" s="19">
        <f t="shared" si="5"/>
        <v>-1529252</v>
      </c>
    </row>
    <row r="37" spans="1:8" s="25" customFormat="1" ht="37.5" customHeight="1">
      <c r="A37" s="16">
        <v>4</v>
      </c>
      <c r="B37" s="17" t="s">
        <v>40</v>
      </c>
      <c r="C37" s="18">
        <f>994613+50000</f>
        <v>1044613</v>
      </c>
      <c r="D37" s="18">
        <v>55070</v>
      </c>
      <c r="E37" s="18">
        <v>836340</v>
      </c>
      <c r="F37" s="18">
        <v>66023</v>
      </c>
      <c r="G37" s="18">
        <f t="shared" si="5"/>
        <v>208273</v>
      </c>
      <c r="H37" s="19">
        <f t="shared" si="5"/>
        <v>-10953</v>
      </c>
    </row>
    <row r="38" spans="1:8" s="25" customFormat="1" ht="37.5" customHeight="1">
      <c r="A38" s="16">
        <v>5</v>
      </c>
      <c r="B38" s="17" t="s">
        <v>41</v>
      </c>
      <c r="C38" s="18">
        <v>5821009</v>
      </c>
      <c r="D38" s="18">
        <v>17181285</v>
      </c>
      <c r="E38" s="18">
        <v>28023067</v>
      </c>
      <c r="F38" s="18">
        <v>34188907</v>
      </c>
      <c r="G38" s="18">
        <f t="shared" si="5"/>
        <v>-22202058</v>
      </c>
      <c r="H38" s="19">
        <f t="shared" si="5"/>
        <v>-17007622</v>
      </c>
    </row>
    <row r="39" spans="1:8" s="25" customFormat="1" ht="37.5" customHeight="1">
      <c r="A39" s="16">
        <v>6</v>
      </c>
      <c r="B39" s="17" t="s">
        <v>42</v>
      </c>
      <c r="C39" s="18">
        <v>377974</v>
      </c>
      <c r="D39" s="18">
        <v>12314</v>
      </c>
      <c r="E39" s="18">
        <v>284806</v>
      </c>
      <c r="F39" s="18">
        <v>13310</v>
      </c>
      <c r="G39" s="18">
        <f t="shared" si="5"/>
        <v>93168</v>
      </c>
      <c r="H39" s="19">
        <f t="shared" si="5"/>
        <v>-996</v>
      </c>
    </row>
    <row r="40" spans="1:8" s="25" customFormat="1" ht="37.5" customHeight="1">
      <c r="A40" s="16">
        <v>7</v>
      </c>
      <c r="B40" s="17" t="s">
        <v>43</v>
      </c>
      <c r="C40" s="18">
        <v>57250486</v>
      </c>
      <c r="D40" s="18">
        <v>57079321</v>
      </c>
      <c r="E40" s="18">
        <v>55649986</v>
      </c>
      <c r="F40" s="18">
        <v>55337365</v>
      </c>
      <c r="G40" s="18">
        <f t="shared" si="5"/>
        <v>1600500</v>
      </c>
      <c r="H40" s="19">
        <f t="shared" si="5"/>
        <v>1741956</v>
      </c>
    </row>
    <row r="41" spans="1:8" s="25" customFormat="1" ht="37.5" customHeight="1">
      <c r="A41" s="16">
        <v>8</v>
      </c>
      <c r="B41" s="17" t="s">
        <v>44</v>
      </c>
      <c r="C41" s="18">
        <f>15415125+50000</f>
        <v>15465125</v>
      </c>
      <c r="D41" s="18">
        <v>15172205</v>
      </c>
      <c r="E41" s="18">
        <v>13245370</v>
      </c>
      <c r="F41" s="18">
        <v>13163058</v>
      </c>
      <c r="G41" s="18">
        <f t="shared" si="5"/>
        <v>2219755</v>
      </c>
      <c r="H41" s="19">
        <f t="shared" si="5"/>
        <v>2009147</v>
      </c>
    </row>
    <row r="42" spans="1:8" s="25" customFormat="1" ht="37.5" customHeight="1">
      <c r="A42" s="16">
        <v>9</v>
      </c>
      <c r="B42" s="26" t="s">
        <v>45</v>
      </c>
      <c r="C42" s="18">
        <v>5679176</v>
      </c>
      <c r="D42" s="18">
        <v>5648226</v>
      </c>
      <c r="E42" s="18">
        <v>5273509</v>
      </c>
      <c r="F42" s="18">
        <v>5243928</v>
      </c>
      <c r="G42" s="18">
        <f t="shared" si="5"/>
        <v>405667</v>
      </c>
      <c r="H42" s="19">
        <f t="shared" si="5"/>
        <v>404298</v>
      </c>
    </row>
    <row r="43" spans="1:8" s="25" customFormat="1" ht="37.5" customHeight="1">
      <c r="A43" s="16">
        <v>10</v>
      </c>
      <c r="B43" s="26" t="s">
        <v>46</v>
      </c>
      <c r="C43" s="18">
        <v>510513</v>
      </c>
      <c r="D43" s="18">
        <v>479210</v>
      </c>
      <c r="E43" s="18">
        <v>479626</v>
      </c>
      <c r="F43" s="18">
        <v>444659</v>
      </c>
      <c r="G43" s="18">
        <f t="shared" si="5"/>
        <v>30887</v>
      </c>
      <c r="H43" s="19">
        <f t="shared" si="5"/>
        <v>34551</v>
      </c>
    </row>
    <row r="44" spans="1:8" s="25" customFormat="1" ht="37.5" customHeight="1">
      <c r="A44" s="16">
        <v>11</v>
      </c>
      <c r="B44" s="17" t="s">
        <v>47</v>
      </c>
      <c r="C44" s="18">
        <f>5542569+360000</f>
        <v>5902569</v>
      </c>
      <c r="D44" s="18">
        <f>7957987-82094</f>
        <v>7875893</v>
      </c>
      <c r="E44" s="18">
        <v>5541186</v>
      </c>
      <c r="F44" s="18">
        <v>7706136</v>
      </c>
      <c r="G44" s="18">
        <f t="shared" si="5"/>
        <v>361383</v>
      </c>
      <c r="H44" s="19">
        <f t="shared" si="5"/>
        <v>169757</v>
      </c>
    </row>
    <row r="45" spans="1:8" s="25" customFormat="1" ht="37.5" customHeight="1">
      <c r="A45" s="16">
        <v>12</v>
      </c>
      <c r="B45" s="17" t="s">
        <v>48</v>
      </c>
      <c r="C45" s="18">
        <f>3612881+342000</f>
        <v>3954881</v>
      </c>
      <c r="D45" s="18">
        <f>2910448-100459</f>
        <v>2809989</v>
      </c>
      <c r="E45" s="18">
        <v>2897362</v>
      </c>
      <c r="F45" s="18">
        <v>2652130</v>
      </c>
      <c r="G45" s="18">
        <f t="shared" si="5"/>
        <v>1057519</v>
      </c>
      <c r="H45" s="19">
        <f t="shared" si="5"/>
        <v>157859</v>
      </c>
    </row>
    <row r="46" spans="1:8" s="25" customFormat="1" ht="37.5" customHeight="1">
      <c r="A46" s="16">
        <v>13</v>
      </c>
      <c r="B46" s="17" t="s">
        <v>49</v>
      </c>
      <c r="C46" s="18">
        <f>57251977+1205859</f>
        <v>58457836</v>
      </c>
      <c r="D46" s="18">
        <f>40049877-802200</f>
        <v>39247677</v>
      </c>
      <c r="E46" s="18">
        <v>56661360</v>
      </c>
      <c r="F46" s="18">
        <v>42217342</v>
      </c>
      <c r="G46" s="18">
        <f t="shared" si="5"/>
        <v>1796476</v>
      </c>
      <c r="H46" s="19">
        <f t="shared" si="5"/>
        <v>-2969665</v>
      </c>
    </row>
    <row r="47" spans="1:8" s="25" customFormat="1" ht="37.5" customHeight="1">
      <c r="A47" s="16">
        <v>14</v>
      </c>
      <c r="B47" s="17" t="s">
        <v>50</v>
      </c>
      <c r="C47" s="18">
        <f>3915558-3000</f>
        <v>3912558</v>
      </c>
      <c r="D47" s="18">
        <f>3771511-18000</f>
        <v>3753511</v>
      </c>
      <c r="E47" s="18">
        <v>3748851</v>
      </c>
      <c r="F47" s="18">
        <v>3310588</v>
      </c>
      <c r="G47" s="18">
        <f t="shared" si="5"/>
        <v>163707</v>
      </c>
      <c r="H47" s="19">
        <f t="shared" si="5"/>
        <v>442923</v>
      </c>
    </row>
    <row r="48" spans="1:8" s="25" customFormat="1" ht="37.5" customHeight="1">
      <c r="A48" s="16">
        <v>15</v>
      </c>
      <c r="B48" s="17" t="s">
        <v>51</v>
      </c>
      <c r="C48" s="18">
        <v>37142785</v>
      </c>
      <c r="D48" s="18">
        <f>36800326-5000</f>
        <v>36795326</v>
      </c>
      <c r="E48" s="18">
        <v>36213435</v>
      </c>
      <c r="F48" s="18">
        <v>35825747</v>
      </c>
      <c r="G48" s="18">
        <f t="shared" si="5"/>
        <v>929350</v>
      </c>
      <c r="H48" s="19">
        <f t="shared" si="5"/>
        <v>969579</v>
      </c>
    </row>
    <row r="49" spans="1:8" s="25" customFormat="1" ht="37.5" customHeight="1">
      <c r="A49" s="20">
        <v>16</v>
      </c>
      <c r="B49" s="17" t="s">
        <v>52</v>
      </c>
      <c r="C49" s="18">
        <f>7858839-100000</f>
        <v>7758839</v>
      </c>
      <c r="D49" s="18">
        <f>6826605-444800</f>
        <v>6381805</v>
      </c>
      <c r="E49" s="18">
        <v>6884655</v>
      </c>
      <c r="F49" s="18">
        <v>5421622</v>
      </c>
      <c r="G49" s="18">
        <f t="shared" si="5"/>
        <v>874184</v>
      </c>
      <c r="H49" s="19">
        <f t="shared" si="5"/>
        <v>960183</v>
      </c>
    </row>
    <row r="50" spans="1:8" s="25" customFormat="1" ht="37.5" customHeight="1">
      <c r="A50" s="16">
        <v>17</v>
      </c>
      <c r="B50" s="17" t="s">
        <v>53</v>
      </c>
      <c r="C50" s="18">
        <v>206961</v>
      </c>
      <c r="D50" s="18">
        <f>197236-200</f>
        <v>197036</v>
      </c>
      <c r="E50" s="18">
        <v>196446</v>
      </c>
      <c r="F50" s="18">
        <v>187549</v>
      </c>
      <c r="G50" s="18">
        <f t="shared" si="5"/>
        <v>10515</v>
      </c>
      <c r="H50" s="19">
        <f t="shared" si="5"/>
        <v>9487</v>
      </c>
    </row>
    <row r="51" spans="1:8" s="25" customFormat="1" ht="37.5" customHeight="1">
      <c r="A51" s="21">
        <v>18</v>
      </c>
      <c r="B51" s="22" t="s">
        <v>54</v>
      </c>
      <c r="C51" s="23">
        <f>26177995-100000</f>
        <v>26077995</v>
      </c>
      <c r="D51" s="23">
        <f>25569301-92935</f>
        <v>25476366</v>
      </c>
      <c r="E51" s="23">
        <v>26275565</v>
      </c>
      <c r="F51" s="23">
        <v>25734528</v>
      </c>
      <c r="G51" s="23">
        <f t="shared" si="5"/>
        <v>-197570</v>
      </c>
      <c r="H51" s="24">
        <f t="shared" si="5"/>
        <v>-258162</v>
      </c>
    </row>
    <row r="52" spans="1:8" s="25" customFormat="1" ht="37.5" customHeight="1">
      <c r="A52" s="20">
        <v>19</v>
      </c>
      <c r="B52" s="17" t="s">
        <v>55</v>
      </c>
      <c r="C52" s="18">
        <v>421590</v>
      </c>
      <c r="D52" s="18">
        <v>284495</v>
      </c>
      <c r="E52" s="18">
        <v>408352</v>
      </c>
      <c r="F52" s="18">
        <v>277018</v>
      </c>
      <c r="G52" s="18">
        <f t="shared" si="5"/>
        <v>13238</v>
      </c>
      <c r="H52" s="19">
        <f t="shared" si="5"/>
        <v>7477</v>
      </c>
    </row>
    <row r="53" spans="1:8" s="25" customFormat="1" ht="37.5" customHeight="1">
      <c r="A53" s="20">
        <v>20</v>
      </c>
      <c r="B53" s="17" t="s">
        <v>56</v>
      </c>
      <c r="C53" s="18">
        <v>698375</v>
      </c>
      <c r="D53" s="18">
        <v>1552388</v>
      </c>
      <c r="E53" s="18">
        <v>804775</v>
      </c>
      <c r="F53" s="18">
        <v>1787479</v>
      </c>
      <c r="G53" s="18">
        <f t="shared" si="5"/>
        <v>-106400</v>
      </c>
      <c r="H53" s="19">
        <f t="shared" si="5"/>
        <v>-235091</v>
      </c>
    </row>
    <row r="54" spans="1:8" s="25" customFormat="1" ht="37.5" customHeight="1">
      <c r="A54" s="20">
        <v>21</v>
      </c>
      <c r="B54" s="17" t="s">
        <v>57</v>
      </c>
      <c r="C54" s="18">
        <v>117555</v>
      </c>
      <c r="D54" s="18">
        <v>89953</v>
      </c>
      <c r="E54" s="18">
        <v>109590</v>
      </c>
      <c r="F54" s="18">
        <v>83946</v>
      </c>
      <c r="G54" s="18">
        <f>C54-E54</f>
        <v>7965</v>
      </c>
      <c r="H54" s="19">
        <f>D54-F54</f>
        <v>6007</v>
      </c>
    </row>
    <row r="55" spans="1:8" s="25" customFormat="1" ht="37.5" customHeight="1">
      <c r="A55" s="16">
        <v>22</v>
      </c>
      <c r="B55" s="17" t="s">
        <v>58</v>
      </c>
      <c r="C55" s="18">
        <f>298462-4000</f>
        <v>294462</v>
      </c>
      <c r="D55" s="18">
        <v>291694</v>
      </c>
      <c r="E55" s="18">
        <v>263362</v>
      </c>
      <c r="F55" s="18">
        <v>259027</v>
      </c>
      <c r="G55" s="18">
        <f t="shared" si="5"/>
        <v>31100</v>
      </c>
      <c r="H55" s="19">
        <f t="shared" si="5"/>
        <v>32667</v>
      </c>
    </row>
    <row r="56" spans="1:8" ht="37.5" customHeight="1">
      <c r="A56" s="55" t="s">
        <v>5</v>
      </c>
      <c r="B56" s="56"/>
      <c r="C56" s="28">
        <f aca="true" t="shared" si="6" ref="C56:H56">SUM(C57)</f>
        <v>615612315</v>
      </c>
      <c r="D56" s="28">
        <f t="shared" si="6"/>
        <v>615606358</v>
      </c>
      <c r="E56" s="28">
        <f t="shared" si="6"/>
        <v>532159833</v>
      </c>
      <c r="F56" s="28">
        <f t="shared" si="6"/>
        <v>529554506</v>
      </c>
      <c r="G56" s="18">
        <f t="shared" si="6"/>
        <v>83452482</v>
      </c>
      <c r="H56" s="19">
        <f t="shared" si="6"/>
        <v>86051852</v>
      </c>
    </row>
    <row r="57" spans="1:8" s="29" customFormat="1" ht="37.5" customHeight="1">
      <c r="A57" s="16"/>
      <c r="B57" s="27" t="s">
        <v>59</v>
      </c>
      <c r="C57" s="28">
        <f>621612315-6000000</f>
        <v>615612315</v>
      </c>
      <c r="D57" s="28">
        <f>621606358-6000000</f>
        <v>615606358</v>
      </c>
      <c r="E57" s="28">
        <v>532159833</v>
      </c>
      <c r="F57" s="28">
        <v>529554506</v>
      </c>
      <c r="G57" s="18">
        <f>C57-E57</f>
        <v>83452482</v>
      </c>
      <c r="H57" s="19">
        <f>D57-F57</f>
        <v>86051852</v>
      </c>
    </row>
    <row r="58" spans="1:8" ht="37.5" customHeight="1">
      <c r="A58" s="57" t="s">
        <v>80</v>
      </c>
      <c r="B58" s="58"/>
      <c r="C58" s="28">
        <f aca="true" t="shared" si="7" ref="C58:H58">SUM(C59:C77)</f>
        <v>166202397</v>
      </c>
      <c r="D58" s="28">
        <f t="shared" si="7"/>
        <v>183926397</v>
      </c>
      <c r="E58" s="28">
        <f t="shared" si="7"/>
        <v>164687795</v>
      </c>
      <c r="F58" s="28">
        <f t="shared" si="7"/>
        <v>178954866</v>
      </c>
      <c r="G58" s="18">
        <f t="shared" si="7"/>
        <v>1514602</v>
      </c>
      <c r="H58" s="19">
        <f t="shared" si="7"/>
        <v>4971531</v>
      </c>
    </row>
    <row r="59" spans="1:8" s="25" customFormat="1" ht="37.5" customHeight="1">
      <c r="A59" s="16">
        <v>1</v>
      </c>
      <c r="B59" s="17" t="s">
        <v>60</v>
      </c>
      <c r="C59" s="18">
        <f>27237778-1820000</f>
        <v>25417778</v>
      </c>
      <c r="D59" s="18">
        <f>29379180-2581888</f>
        <v>26797292</v>
      </c>
      <c r="E59" s="18">
        <v>24044105</v>
      </c>
      <c r="F59" s="18">
        <v>23915495</v>
      </c>
      <c r="G59" s="18">
        <f aca="true" t="shared" si="8" ref="G59:H74">C59-E59</f>
        <v>1373673</v>
      </c>
      <c r="H59" s="19">
        <f t="shared" si="8"/>
        <v>2881797</v>
      </c>
    </row>
    <row r="60" spans="1:8" s="25" customFormat="1" ht="37.5" customHeight="1">
      <c r="A60" s="16">
        <v>2</v>
      </c>
      <c r="B60" s="17" t="s">
        <v>61</v>
      </c>
      <c r="C60" s="18">
        <v>3229800</v>
      </c>
      <c r="D60" s="18">
        <f>1325732-2380</f>
        <v>1323352</v>
      </c>
      <c r="E60" s="18">
        <v>3209000</v>
      </c>
      <c r="F60" s="18">
        <v>3051553</v>
      </c>
      <c r="G60" s="18">
        <f t="shared" si="8"/>
        <v>20800</v>
      </c>
      <c r="H60" s="19">
        <f t="shared" si="8"/>
        <v>-1728201</v>
      </c>
    </row>
    <row r="61" spans="1:8" s="25" customFormat="1" ht="37.5" customHeight="1">
      <c r="A61" s="16">
        <v>3</v>
      </c>
      <c r="B61" s="17" t="s">
        <v>62</v>
      </c>
      <c r="C61" s="18">
        <v>220</v>
      </c>
      <c r="D61" s="18">
        <v>2032</v>
      </c>
      <c r="E61" s="18">
        <v>2015</v>
      </c>
      <c r="F61" s="18">
        <v>7213</v>
      </c>
      <c r="G61" s="18">
        <f t="shared" si="8"/>
        <v>-1795</v>
      </c>
      <c r="H61" s="19">
        <f t="shared" si="8"/>
        <v>-5181</v>
      </c>
    </row>
    <row r="62" spans="1:8" s="25" customFormat="1" ht="37.5" customHeight="1">
      <c r="A62" s="16">
        <v>4</v>
      </c>
      <c r="B62" s="17" t="s">
        <v>63</v>
      </c>
      <c r="C62" s="18">
        <f>11235840-235840</f>
        <v>11000000</v>
      </c>
      <c r="D62" s="18">
        <v>24281897</v>
      </c>
      <c r="E62" s="18">
        <v>28300837</v>
      </c>
      <c r="F62" s="18">
        <v>53890859</v>
      </c>
      <c r="G62" s="18">
        <f t="shared" si="8"/>
        <v>-17300837</v>
      </c>
      <c r="H62" s="19">
        <f t="shared" si="8"/>
        <v>-29608962</v>
      </c>
    </row>
    <row r="63" spans="1:8" s="25" customFormat="1" ht="37.5" customHeight="1">
      <c r="A63" s="16">
        <v>5</v>
      </c>
      <c r="B63" s="17" t="s">
        <v>64</v>
      </c>
      <c r="C63" s="18">
        <v>1238818</v>
      </c>
      <c r="D63" s="18">
        <v>1358818</v>
      </c>
      <c r="E63" s="18">
        <v>1228215</v>
      </c>
      <c r="F63" s="18">
        <v>1349185</v>
      </c>
      <c r="G63" s="18">
        <f t="shared" si="8"/>
        <v>10603</v>
      </c>
      <c r="H63" s="19">
        <f t="shared" si="8"/>
        <v>9633</v>
      </c>
    </row>
    <row r="64" spans="1:8" s="25" customFormat="1" ht="37.5" customHeight="1">
      <c r="A64" s="16">
        <v>6</v>
      </c>
      <c r="B64" s="17" t="s">
        <v>65</v>
      </c>
      <c r="C64" s="18">
        <v>300487</v>
      </c>
      <c r="D64" s="18">
        <v>289160</v>
      </c>
      <c r="E64" s="30">
        <v>300450</v>
      </c>
      <c r="F64" s="30">
        <v>299856</v>
      </c>
      <c r="G64" s="18">
        <f t="shared" si="8"/>
        <v>37</v>
      </c>
      <c r="H64" s="19">
        <f t="shared" si="8"/>
        <v>-10696</v>
      </c>
    </row>
    <row r="65" spans="1:8" s="25" customFormat="1" ht="37.5" customHeight="1">
      <c r="A65" s="16">
        <v>7</v>
      </c>
      <c r="B65" s="17" t="s">
        <v>66</v>
      </c>
      <c r="C65" s="18">
        <v>535536</v>
      </c>
      <c r="D65" s="18">
        <v>456914</v>
      </c>
      <c r="E65" s="18">
        <v>714194</v>
      </c>
      <c r="F65" s="18">
        <v>712091</v>
      </c>
      <c r="G65" s="18">
        <f t="shared" si="8"/>
        <v>-178658</v>
      </c>
      <c r="H65" s="19">
        <f t="shared" si="8"/>
        <v>-255177</v>
      </c>
    </row>
    <row r="66" spans="1:8" s="25" customFormat="1" ht="37.5" customHeight="1">
      <c r="A66" s="20">
        <v>8</v>
      </c>
      <c r="B66" s="17" t="s">
        <v>67</v>
      </c>
      <c r="C66" s="18">
        <v>14171202</v>
      </c>
      <c r="D66" s="18">
        <f>13125917-284501</f>
        <v>12841416</v>
      </c>
      <c r="E66" s="18">
        <v>15167187</v>
      </c>
      <c r="F66" s="18">
        <v>14143273</v>
      </c>
      <c r="G66" s="18">
        <f t="shared" si="8"/>
        <v>-995985</v>
      </c>
      <c r="H66" s="19">
        <f t="shared" si="8"/>
        <v>-1301857</v>
      </c>
    </row>
    <row r="67" spans="1:8" s="25" customFormat="1" ht="37.5" customHeight="1">
      <c r="A67" s="16">
        <v>9</v>
      </c>
      <c r="B67" s="17" t="s">
        <v>68</v>
      </c>
      <c r="C67" s="18">
        <v>9541551</v>
      </c>
      <c r="D67" s="18">
        <f>890625-28247</f>
        <v>862378</v>
      </c>
      <c r="E67" s="18">
        <v>9179738</v>
      </c>
      <c r="F67" s="18">
        <v>650982</v>
      </c>
      <c r="G67" s="18">
        <f t="shared" si="8"/>
        <v>361813</v>
      </c>
      <c r="H67" s="19">
        <f t="shared" si="8"/>
        <v>211396</v>
      </c>
    </row>
    <row r="68" spans="1:8" s="25" customFormat="1" ht="37.5" customHeight="1">
      <c r="A68" s="16">
        <v>10</v>
      </c>
      <c r="B68" s="17" t="s">
        <v>69</v>
      </c>
      <c r="C68" s="18">
        <f>5885800+250000</f>
        <v>6135800</v>
      </c>
      <c r="D68" s="18">
        <f>7239699-22877</f>
        <v>7216822</v>
      </c>
      <c r="E68" s="18">
        <v>5736775</v>
      </c>
      <c r="F68" s="18">
        <v>5525057</v>
      </c>
      <c r="G68" s="18">
        <f t="shared" si="8"/>
        <v>399025</v>
      </c>
      <c r="H68" s="19">
        <f t="shared" si="8"/>
        <v>1691765</v>
      </c>
    </row>
    <row r="69" spans="1:8" s="25" customFormat="1" ht="37.5" customHeight="1">
      <c r="A69" s="20">
        <v>11</v>
      </c>
      <c r="B69" s="17" t="s">
        <v>70</v>
      </c>
      <c r="C69" s="18">
        <v>72150</v>
      </c>
      <c r="D69" s="18">
        <f>69470-12000</f>
        <v>57470</v>
      </c>
      <c r="E69" s="18">
        <v>0</v>
      </c>
      <c r="F69" s="18">
        <v>0</v>
      </c>
      <c r="G69" s="18">
        <f>C69-E69</f>
        <v>72150</v>
      </c>
      <c r="H69" s="19">
        <f>D69-F69</f>
        <v>57470</v>
      </c>
    </row>
    <row r="70" spans="1:8" s="25" customFormat="1" ht="37.5" customHeight="1">
      <c r="A70" s="20">
        <v>12</v>
      </c>
      <c r="B70" s="17" t="s">
        <v>71</v>
      </c>
      <c r="C70" s="18">
        <f>23426284-45961</f>
        <v>23380323</v>
      </c>
      <c r="D70" s="18">
        <f>40692790-252958</f>
        <v>40439832</v>
      </c>
      <c r="E70" s="18">
        <v>47105702</v>
      </c>
      <c r="F70" s="18">
        <v>46459815</v>
      </c>
      <c r="G70" s="18">
        <f t="shared" si="8"/>
        <v>-23725379</v>
      </c>
      <c r="H70" s="19">
        <f t="shared" si="8"/>
        <v>-6019983</v>
      </c>
    </row>
    <row r="71" spans="1:8" s="25" customFormat="1" ht="37.5" customHeight="1">
      <c r="A71" s="20">
        <v>13</v>
      </c>
      <c r="B71" s="17" t="s">
        <v>72</v>
      </c>
      <c r="C71" s="18">
        <v>9355320</v>
      </c>
      <c r="D71" s="18">
        <f>8926290-2000</f>
        <v>8924290</v>
      </c>
      <c r="E71" s="18">
        <v>8961367</v>
      </c>
      <c r="F71" s="18">
        <v>8354983</v>
      </c>
      <c r="G71" s="18">
        <f t="shared" si="8"/>
        <v>393953</v>
      </c>
      <c r="H71" s="19">
        <f t="shared" si="8"/>
        <v>569307</v>
      </c>
    </row>
    <row r="72" spans="1:8" s="25" customFormat="1" ht="37.5" customHeight="1">
      <c r="A72" s="20">
        <v>14</v>
      </c>
      <c r="B72" s="17" t="s">
        <v>73</v>
      </c>
      <c r="C72" s="18">
        <v>2619269</v>
      </c>
      <c r="D72" s="18">
        <f>3216257-61000</f>
        <v>3155257</v>
      </c>
      <c r="E72" s="18">
        <v>3269674</v>
      </c>
      <c r="F72" s="18">
        <v>3696405</v>
      </c>
      <c r="G72" s="18">
        <f t="shared" si="8"/>
        <v>-650405</v>
      </c>
      <c r="H72" s="19">
        <f t="shared" si="8"/>
        <v>-541148</v>
      </c>
    </row>
    <row r="73" spans="1:8" s="25" customFormat="1" ht="37.5" customHeight="1">
      <c r="A73" s="16">
        <v>15</v>
      </c>
      <c r="B73" s="17" t="s">
        <v>74</v>
      </c>
      <c r="C73" s="18">
        <f>3692619-60031</f>
        <v>3632588</v>
      </c>
      <c r="D73" s="18">
        <f>4184526-945182</f>
        <v>3239344</v>
      </c>
      <c r="E73" s="18">
        <v>3631169</v>
      </c>
      <c r="F73" s="18">
        <v>3903228</v>
      </c>
      <c r="G73" s="18">
        <f t="shared" si="8"/>
        <v>1419</v>
      </c>
      <c r="H73" s="19">
        <f t="shared" si="8"/>
        <v>-663884</v>
      </c>
    </row>
    <row r="74" spans="1:8" s="25" customFormat="1" ht="37.5" customHeight="1">
      <c r="A74" s="21">
        <v>16</v>
      </c>
      <c r="B74" s="22" t="s">
        <v>75</v>
      </c>
      <c r="C74" s="23">
        <f>42004-36102</f>
        <v>5902</v>
      </c>
      <c r="D74" s="23">
        <f>74422-36102</f>
        <v>38320</v>
      </c>
      <c r="E74" s="23">
        <v>39882</v>
      </c>
      <c r="F74" s="23">
        <v>75318</v>
      </c>
      <c r="G74" s="23">
        <f t="shared" si="8"/>
        <v>-33980</v>
      </c>
      <c r="H74" s="24">
        <f t="shared" si="8"/>
        <v>-36998</v>
      </c>
    </row>
    <row r="75" spans="1:8" s="25" customFormat="1" ht="37.5" customHeight="1">
      <c r="A75" s="20">
        <v>17</v>
      </c>
      <c r="B75" s="17" t="s">
        <v>76</v>
      </c>
      <c r="C75" s="18">
        <v>303372</v>
      </c>
      <c r="D75" s="18">
        <v>299476</v>
      </c>
      <c r="E75" s="18">
        <v>288408</v>
      </c>
      <c r="F75" s="18">
        <v>282238</v>
      </c>
      <c r="G75" s="18">
        <f aca="true" t="shared" si="9" ref="G75:H77">C75-E75</f>
        <v>14964</v>
      </c>
      <c r="H75" s="19">
        <f t="shared" si="9"/>
        <v>17238</v>
      </c>
    </row>
    <row r="76" spans="1:8" s="25" customFormat="1" ht="37.5" customHeight="1">
      <c r="A76" s="20">
        <v>18</v>
      </c>
      <c r="B76" s="17" t="s">
        <v>77</v>
      </c>
      <c r="C76" s="18">
        <v>754067</v>
      </c>
      <c r="D76" s="18">
        <f>751641-32213</f>
        <v>719428</v>
      </c>
      <c r="E76" s="30">
        <v>1015482</v>
      </c>
      <c r="F76" s="30">
        <v>311106</v>
      </c>
      <c r="G76" s="18">
        <f t="shared" si="9"/>
        <v>-261415</v>
      </c>
      <c r="H76" s="19">
        <f t="shared" si="9"/>
        <v>408322</v>
      </c>
    </row>
    <row r="77" spans="1:8" ht="37.5" customHeight="1">
      <c r="A77" s="20">
        <v>19</v>
      </c>
      <c r="B77" s="17" t="s">
        <v>78</v>
      </c>
      <c r="C77" s="18">
        <f>54458214+50000</f>
        <v>54508214</v>
      </c>
      <c r="D77" s="18">
        <v>51622899</v>
      </c>
      <c r="E77" s="18">
        <v>12493595</v>
      </c>
      <c r="F77" s="18">
        <v>12326209</v>
      </c>
      <c r="G77" s="18">
        <f t="shared" si="9"/>
        <v>42014619</v>
      </c>
      <c r="H77" s="19">
        <f t="shared" si="9"/>
        <v>39296690</v>
      </c>
    </row>
    <row r="78" spans="1:8" s="25" customFormat="1" ht="37.5" customHeight="1">
      <c r="A78" s="59" t="s">
        <v>81</v>
      </c>
      <c r="B78" s="60"/>
      <c r="C78" s="18">
        <f aca="true" t="shared" si="10" ref="C78:H78">SUM(C79)</f>
        <v>9086229</v>
      </c>
      <c r="D78" s="18">
        <f t="shared" si="10"/>
        <v>3174803</v>
      </c>
      <c r="E78" s="18">
        <f t="shared" si="10"/>
        <v>6087941</v>
      </c>
      <c r="F78" s="18">
        <f t="shared" si="10"/>
        <v>4569507</v>
      </c>
      <c r="G78" s="18">
        <f t="shared" si="10"/>
        <v>2998288</v>
      </c>
      <c r="H78" s="19">
        <f t="shared" si="10"/>
        <v>-1394704</v>
      </c>
    </row>
    <row r="79" spans="1:8" ht="37.5" customHeight="1">
      <c r="A79" s="31"/>
      <c r="B79" s="32" t="s">
        <v>79</v>
      </c>
      <c r="C79" s="33">
        <v>9086229</v>
      </c>
      <c r="D79" s="33">
        <f>5174803-2000000</f>
        <v>3174803</v>
      </c>
      <c r="E79" s="33">
        <v>6087941</v>
      </c>
      <c r="F79" s="33">
        <v>4569507</v>
      </c>
      <c r="G79" s="33">
        <f>C79-E79</f>
        <v>2998288</v>
      </c>
      <c r="H79" s="34">
        <f>D79-F79</f>
        <v>-1394704</v>
      </c>
    </row>
    <row r="80" spans="1:8" ht="37.5" customHeight="1">
      <c r="A80" s="31"/>
      <c r="B80" s="32"/>
      <c r="C80" s="35"/>
      <c r="D80" s="35"/>
      <c r="E80" s="35"/>
      <c r="F80" s="35"/>
      <c r="G80" s="35"/>
      <c r="H80" s="36"/>
    </row>
    <row r="81" spans="1:8" ht="37.5" customHeight="1">
      <c r="A81" s="31"/>
      <c r="B81" s="32"/>
      <c r="C81" s="35"/>
      <c r="D81" s="35"/>
      <c r="E81" s="35"/>
      <c r="F81" s="35"/>
      <c r="G81" s="35"/>
      <c r="H81" s="36"/>
    </row>
    <row r="82" spans="1:8" ht="37.5" customHeight="1">
      <c r="A82" s="16"/>
      <c r="B82" s="17"/>
      <c r="C82" s="35"/>
      <c r="D82" s="35"/>
      <c r="E82" s="35"/>
      <c r="F82" s="35"/>
      <c r="G82" s="35"/>
      <c r="H82" s="36"/>
    </row>
    <row r="83" spans="1:8" ht="37.5" customHeight="1">
      <c r="A83" s="16"/>
      <c r="B83" s="17"/>
      <c r="C83" s="35"/>
      <c r="D83" s="35"/>
      <c r="E83" s="35"/>
      <c r="F83" s="35"/>
      <c r="G83" s="35"/>
      <c r="H83" s="36"/>
    </row>
    <row r="84" spans="1:8" ht="37.5" customHeight="1">
      <c r="A84" s="16"/>
      <c r="B84" s="17"/>
      <c r="C84" s="35"/>
      <c r="D84" s="35"/>
      <c r="E84" s="35"/>
      <c r="F84" s="35"/>
      <c r="G84" s="35"/>
      <c r="H84" s="36"/>
    </row>
    <row r="85" spans="1:8" ht="37.5" customHeight="1">
      <c r="A85" s="16"/>
      <c r="B85" s="17"/>
      <c r="C85" s="35"/>
      <c r="D85" s="35"/>
      <c r="E85" s="35"/>
      <c r="F85" s="35"/>
      <c r="G85" s="35"/>
      <c r="H85" s="36"/>
    </row>
    <row r="86" spans="1:8" ht="37.5" customHeight="1">
      <c r="A86" s="16"/>
      <c r="B86" s="17"/>
      <c r="C86" s="37"/>
      <c r="D86" s="37"/>
      <c r="E86" s="37"/>
      <c r="F86" s="37"/>
      <c r="G86" s="37"/>
      <c r="H86" s="38"/>
    </row>
    <row r="87" spans="1:8" ht="37.5" customHeight="1">
      <c r="A87" s="16"/>
      <c r="B87" s="17"/>
      <c r="C87" s="37"/>
      <c r="D87" s="37"/>
      <c r="E87" s="37"/>
      <c r="F87" s="37"/>
      <c r="G87" s="37"/>
      <c r="H87" s="38"/>
    </row>
    <row r="88" spans="1:8" ht="37.5" customHeight="1">
      <c r="A88" s="16"/>
      <c r="B88" s="17"/>
      <c r="C88" s="35"/>
      <c r="D88" s="35"/>
      <c r="E88" s="35"/>
      <c r="F88" s="35"/>
      <c r="G88" s="35"/>
      <c r="H88" s="36"/>
    </row>
    <row r="89" spans="1:8" ht="37.5" customHeight="1">
      <c r="A89" s="16"/>
      <c r="B89" s="17"/>
      <c r="C89" s="35"/>
      <c r="D89" s="35"/>
      <c r="E89" s="35"/>
      <c r="F89" s="35"/>
      <c r="G89" s="35"/>
      <c r="H89" s="36"/>
    </row>
    <row r="90" spans="1:8" ht="37.5" customHeight="1">
      <c r="A90" s="16"/>
      <c r="B90" s="17"/>
      <c r="C90" s="35"/>
      <c r="D90" s="35"/>
      <c r="E90" s="35"/>
      <c r="F90" s="35"/>
      <c r="G90" s="35"/>
      <c r="H90" s="36"/>
    </row>
    <row r="91" spans="1:8" ht="37.5" customHeight="1">
      <c r="A91" s="16"/>
      <c r="B91" s="17"/>
      <c r="C91" s="35"/>
      <c r="D91" s="35"/>
      <c r="E91" s="35"/>
      <c r="F91" s="35"/>
      <c r="G91" s="35"/>
      <c r="H91" s="36"/>
    </row>
    <row r="92" spans="1:8" ht="37.5" customHeight="1">
      <c r="A92" s="16"/>
      <c r="B92" s="17"/>
      <c r="C92" s="35"/>
      <c r="D92" s="35"/>
      <c r="E92" s="35"/>
      <c r="F92" s="35"/>
      <c r="G92" s="35"/>
      <c r="H92" s="36"/>
    </row>
    <row r="93" spans="1:8" ht="37.5" customHeight="1">
      <c r="A93" s="16"/>
      <c r="B93" s="17"/>
      <c r="C93" s="35"/>
      <c r="D93" s="35"/>
      <c r="E93" s="35"/>
      <c r="F93" s="35"/>
      <c r="G93" s="35"/>
      <c r="H93" s="36"/>
    </row>
    <row r="94" spans="1:8" ht="37.5" customHeight="1">
      <c r="A94" s="16"/>
      <c r="B94" s="17"/>
      <c r="C94" s="35"/>
      <c r="D94" s="35"/>
      <c r="E94" s="35"/>
      <c r="F94" s="35"/>
      <c r="G94" s="35"/>
      <c r="H94" s="36"/>
    </row>
    <row r="95" spans="1:8" ht="37.5" customHeight="1">
      <c r="A95" s="16"/>
      <c r="B95" s="17"/>
      <c r="C95" s="35"/>
      <c r="D95" s="35"/>
      <c r="E95" s="35"/>
      <c r="F95" s="35"/>
      <c r="G95" s="35"/>
      <c r="H95" s="36"/>
    </row>
    <row r="96" spans="1:8" ht="37.5" customHeight="1">
      <c r="A96" s="16"/>
      <c r="B96" s="17"/>
      <c r="C96" s="35"/>
      <c r="D96" s="35"/>
      <c r="E96" s="35"/>
      <c r="F96" s="35"/>
      <c r="G96" s="35"/>
      <c r="H96" s="36"/>
    </row>
    <row r="97" spans="1:8" ht="30.75" customHeight="1">
      <c r="A97" s="21"/>
      <c r="B97" s="22"/>
      <c r="C97" s="39"/>
      <c r="D97" s="39"/>
      <c r="E97" s="39"/>
      <c r="F97" s="39"/>
      <c r="G97" s="39"/>
      <c r="H97" s="40"/>
    </row>
    <row r="98" spans="1:8" s="41" customFormat="1" ht="24" customHeight="1">
      <c r="A98" s="54" t="s">
        <v>82</v>
      </c>
      <c r="B98" s="54"/>
      <c r="C98" s="54"/>
      <c r="D98" s="54"/>
      <c r="E98" s="54"/>
      <c r="F98" s="54"/>
      <c r="G98" s="54"/>
      <c r="H98" s="54"/>
    </row>
    <row r="99" ht="16.5">
      <c r="A99" s="42"/>
    </row>
  </sheetData>
  <mergeCells count="16">
    <mergeCell ref="C1:F1"/>
    <mergeCell ref="A6:B6"/>
    <mergeCell ref="A7:B7"/>
    <mergeCell ref="A4:B5"/>
    <mergeCell ref="C4:D4"/>
    <mergeCell ref="E4:F4"/>
    <mergeCell ref="A2:B2"/>
    <mergeCell ref="A98:H98"/>
    <mergeCell ref="A56:B56"/>
    <mergeCell ref="A58:B58"/>
    <mergeCell ref="A78:B78"/>
    <mergeCell ref="G4:H4"/>
    <mergeCell ref="D3:E3"/>
    <mergeCell ref="C2:F2"/>
    <mergeCell ref="A33:B33"/>
    <mergeCell ref="A8:B8"/>
  </mergeCells>
  <printOptions horizontalCentered="1"/>
  <pageMargins left="0.5511811023622047" right="0.4724409448818898" top="0.5905511811023623" bottom="0.3937007874015748" header="0" footer="0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Administrator</cp:lastModifiedBy>
  <cp:lastPrinted>2006-09-07T07:09:06Z</cp:lastPrinted>
  <dcterms:created xsi:type="dcterms:W3CDTF">2003-07-03T06:01:48Z</dcterms:created>
  <dcterms:modified xsi:type="dcterms:W3CDTF">2006-09-21T08:44:05Z</dcterms:modified>
  <cp:category/>
  <cp:version/>
  <cp:contentType/>
  <cp:contentStatus/>
</cp:coreProperties>
</file>